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-114設備\9.讀步慈文 超閱自我\"/>
    </mc:Choice>
  </mc:AlternateContent>
  <xr:revisionPtr revIDLastSave="0" documentId="13_ncr:1_{232CF040-C803-45AB-B45A-F496350111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總表" sheetId="2" r:id="rId1"/>
  </sheets>
  <definedNames>
    <definedName name="_xlnm.Print_Area" localSheetId="0">總表!$A$1:$Q$45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2" l="1"/>
  <c r="N40" i="2"/>
  <c r="N41" i="2"/>
  <c r="N42" i="2"/>
  <c r="N43" i="2"/>
  <c r="N44" i="2"/>
  <c r="N45" i="2"/>
  <c r="N39" i="2"/>
  <c r="N33" i="2"/>
  <c r="N34" i="2"/>
  <c r="N35" i="2"/>
  <c r="N36" i="2"/>
  <c r="N37" i="2"/>
  <c r="N32" i="2"/>
  <c r="N29" i="2"/>
  <c r="N30" i="2"/>
  <c r="N28" i="2"/>
  <c r="N27" i="2"/>
  <c r="N26" i="2"/>
  <c r="N25" i="2"/>
  <c r="N18" i="2"/>
  <c r="N19" i="2"/>
  <c r="N20" i="2"/>
  <c r="N21" i="2"/>
  <c r="N22" i="2"/>
  <c r="N23" i="2"/>
  <c r="N17" i="2"/>
  <c r="N14" i="2"/>
  <c r="N13" i="2"/>
  <c r="N15" i="2"/>
  <c r="N12" i="2"/>
  <c r="N11" i="2"/>
  <c r="N6" i="2"/>
  <c r="N7" i="2"/>
  <c r="N8" i="2"/>
  <c r="N9" i="2"/>
  <c r="N5" i="2"/>
  <c r="N4" i="2"/>
  <c r="F41" i="2" l="1"/>
  <c r="F25" i="2"/>
  <c r="F45" i="2"/>
  <c r="F39" i="2"/>
  <c r="F40" i="2"/>
  <c r="F42" i="2"/>
  <c r="F43" i="2"/>
  <c r="F44" i="2"/>
  <c r="P44" i="2" s="1"/>
  <c r="F37" i="2"/>
  <c r="F33" i="2"/>
  <c r="F32" i="2"/>
  <c r="F35" i="2"/>
  <c r="F36" i="2"/>
  <c r="F27" i="2"/>
  <c r="F26" i="2"/>
  <c r="F28" i="2"/>
  <c r="F29" i="2"/>
  <c r="F30" i="2"/>
  <c r="F21" i="2"/>
  <c r="F20" i="2"/>
  <c r="F18" i="2"/>
  <c r="F19" i="2"/>
  <c r="F22" i="2"/>
  <c r="F23" i="2"/>
  <c r="F17" i="2"/>
  <c r="G41" i="2"/>
  <c r="G45" i="2"/>
  <c r="G44" i="2"/>
  <c r="G40" i="2"/>
  <c r="G42" i="2"/>
  <c r="G43" i="2"/>
  <c r="G39" i="2"/>
  <c r="G36" i="2"/>
  <c r="G37" i="2"/>
  <c r="G35" i="2"/>
  <c r="G34" i="2"/>
  <c r="G32" i="2"/>
  <c r="G29" i="2"/>
  <c r="G30" i="2"/>
  <c r="G28" i="2"/>
  <c r="G27" i="2"/>
  <c r="G25" i="2"/>
  <c r="G26" i="2"/>
  <c r="G18" i="2"/>
  <c r="G19" i="2"/>
  <c r="G20" i="2"/>
  <c r="G21" i="2"/>
  <c r="G22" i="2"/>
  <c r="G23" i="2"/>
  <c r="G17" i="2"/>
  <c r="G33" i="2"/>
  <c r="I41" i="2"/>
  <c r="I27" i="2"/>
  <c r="I26" i="2"/>
  <c r="I25" i="2"/>
  <c r="I20" i="2"/>
  <c r="I12" i="2"/>
  <c r="H39" i="2"/>
  <c r="I45" i="2"/>
  <c r="I44" i="2"/>
  <c r="I42" i="2"/>
  <c r="I37" i="2"/>
  <c r="I34" i="2"/>
  <c r="I33" i="2"/>
  <c r="I18" i="2"/>
  <c r="I17" i="2"/>
  <c r="I11" i="2"/>
  <c r="I6" i="2"/>
  <c r="I7" i="2"/>
  <c r="I8" i="2"/>
  <c r="P8" i="2" s="1"/>
  <c r="I9" i="2"/>
  <c r="I30" i="2"/>
  <c r="I29" i="2"/>
  <c r="I28" i="2"/>
  <c r="I22" i="2"/>
  <c r="P22" i="2" s="1"/>
  <c r="I21" i="2"/>
  <c r="I23" i="2"/>
  <c r="I19" i="2"/>
  <c r="I14" i="2"/>
  <c r="I13" i="2"/>
  <c r="I40" i="2"/>
  <c r="I43" i="2"/>
  <c r="I39" i="2"/>
  <c r="I35" i="2"/>
  <c r="I36" i="2"/>
  <c r="I32" i="2"/>
  <c r="I15" i="2"/>
  <c r="I5" i="2"/>
  <c r="I4" i="2"/>
  <c r="P37" i="2" l="1"/>
  <c r="P29" i="2"/>
  <c r="P30" i="2"/>
  <c r="P39" i="2" l="1"/>
  <c r="P40" i="2"/>
  <c r="P42" i="2"/>
  <c r="P45" i="2"/>
  <c r="P23" i="2"/>
  <c r="P4" i="2"/>
  <c r="P9" i="2"/>
  <c r="P13" i="2"/>
  <c r="P12" i="2"/>
  <c r="P20" i="2"/>
  <c r="P21" i="2"/>
  <c r="P43" i="2"/>
  <c r="P41" i="2"/>
  <c r="P26" i="2"/>
  <c r="P33" i="2"/>
  <c r="P34" i="2"/>
  <c r="P35" i="2"/>
  <c r="P36" i="2"/>
  <c r="P32" i="2"/>
  <c r="P27" i="2"/>
  <c r="P28" i="2"/>
  <c r="P25" i="2"/>
  <c r="P18" i="2"/>
  <c r="P19" i="2"/>
  <c r="P17" i="2"/>
  <c r="P5" i="2"/>
  <c r="P6" i="2"/>
  <c r="P7" i="2"/>
  <c r="P11" i="2" l="1"/>
  <c r="P15" i="2"/>
  <c r="P14" i="2"/>
</calcChain>
</file>

<file path=xl/sharedStrings.xml><?xml version="1.0" encoding="utf-8"?>
<sst xmlns="http://schemas.openxmlformats.org/spreadsheetml/2006/main" count="27" uniqueCount="26">
  <si>
    <t>12月</t>
    <phoneticPr fontId="1" type="noConversion"/>
  </si>
  <si>
    <t>圖書借閱</t>
    <phoneticPr fontId="1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</si>
  <si>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</si>
  <si>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</si>
  <si>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</si>
  <si>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總分</t>
    <phoneticPr fontId="1" type="noConversion"/>
  </si>
  <si>
    <t>排名</t>
    <phoneticPr fontId="1" type="noConversion"/>
  </si>
  <si>
    <t>期末</t>
    <phoneticPr fontId="1" type="noConversion"/>
  </si>
  <si>
    <t>年排</t>
    <phoneticPr fontId="1" type="noConversion"/>
  </si>
  <si>
    <t>上學期</t>
    <phoneticPr fontId="1" type="noConversion"/>
  </si>
  <si>
    <t>上學期</t>
    <phoneticPr fontId="1" type="noConversion"/>
  </si>
  <si>
    <t>MSSR</t>
    <phoneticPr fontId="1" type="noConversion"/>
  </si>
  <si>
    <t>校外競賽</t>
    <phoneticPr fontId="1" type="noConversion"/>
  </si>
  <si>
    <t>聯合盃</t>
    <phoneticPr fontId="1" type="noConversion"/>
  </si>
  <si>
    <t>閱讀
心得</t>
    <phoneticPr fontId="1" type="noConversion"/>
  </si>
  <si>
    <t>小桃子</t>
    <phoneticPr fontId="1" type="noConversion"/>
  </si>
  <si>
    <t>親子
繪本</t>
    <phoneticPr fontId="1" type="noConversion"/>
  </si>
  <si>
    <t>讀報
教育</t>
    <phoneticPr fontId="1" type="noConversion"/>
  </si>
  <si>
    <t>讀報有
獎徵答</t>
    <phoneticPr fontId="1" type="noConversion"/>
  </si>
  <si>
    <t>閱讀
小達人</t>
    <phoneticPr fontId="1" type="noConversion"/>
  </si>
  <si>
    <t>我的
情緒臉譜</t>
    <phoneticPr fontId="1" type="noConversion"/>
  </si>
  <si>
    <t>主題書展</t>
    <phoneticPr fontId="1" type="noConversion"/>
  </si>
  <si>
    <t>闖關成功</t>
    <phoneticPr fontId="1" type="noConversion"/>
  </si>
  <si>
    <t>繳交  成果冊</t>
    <phoneticPr fontId="1" type="noConversion"/>
  </si>
  <si>
    <t>項目</t>
    <phoneticPr fontId="1" type="noConversion"/>
  </si>
  <si>
    <r>
      <rPr>
        <b/>
        <sz val="14"/>
        <color theme="1"/>
        <rFont val="新細明體"/>
        <family val="1"/>
        <charset val="136"/>
        <scheme val="minor"/>
      </rPr>
      <t xml:space="preserve">慈文國小114學年度上學期 </t>
    </r>
    <r>
      <rPr>
        <b/>
        <sz val="14"/>
        <color theme="1"/>
        <rFont val="文鼎新藝體"/>
        <family val="3"/>
        <charset val="136"/>
      </rPr>
      <t>讀步慈文 超閱自我</t>
    </r>
    <r>
      <rPr>
        <b/>
        <sz val="14"/>
        <color theme="1"/>
        <rFont val="新細明體"/>
        <family val="1"/>
        <charset val="136"/>
        <scheme val="minor"/>
      </rPr>
      <t xml:space="preserve"> 閱讀競賽積分統計表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</si>
</sst>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7"/>
      <name val="標楷體"/>
      <family val="4"/>
      <charset val="136"/>
    </font>
    <font>
      <sz val="8"/>
      <name val="標楷體"/>
      <family val="4"/>
      <charset val="136"/>
    </font>
    <font>
      <b/>
      <sz val="8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b/>
      <sz val="14"/>
      <color theme="1"/>
      <name val="文鼎新藝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0" xfId="0" applyFill="1">
      <alignment vertical="center"/>
    </xf>
    <xf numFmtId="0" fontId="4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0" fillId="4" borderId="0" xfId="0" applyFill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 vertical="center"/>
    </xf>
    <xf numFmtId="0" fontId="0" fillId="5" borderId="0" xfId="0" applyFill="1">
      <alignment vertical="center"/>
    </xf>
    <xf numFmtId="0" fontId="2" fillId="6" borderId="1" xfId="0" applyFont="1" applyFill="1" applyBorder="1" applyAlignment="1">
      <alignment horizontal="right" vertical="center"/>
    </xf>
    <xf numFmtId="0" fontId="0" fillId="6" borderId="0" xfId="0" applyFill="1">
      <alignment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right" vertical="center"/>
    </xf>
    <xf numFmtId="0" fontId="0" fillId="8" borderId="0" xfId="0" applyFill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right" vertical="center"/>
    </xf>
    <xf numFmtId="0" fontId="0" fillId="7" borderId="0" xfId="0" applyFill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right" vertical="center"/>
    </xf>
    <xf numFmtId="0" fontId="0" fillId="10" borderId="0" xfId="0" applyFill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12" fillId="7" borderId="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right" vertical="center"/>
    </xf>
    <xf numFmtId="0" fontId="3" fillId="9" borderId="0" xfId="0" applyFont="1" applyFill="1">
      <alignment vertical="center"/>
    </xf>
    <xf numFmtId="0" fontId="13" fillId="8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6699"/>
      <color rgb="FFFFFFCC"/>
      <color rgb="FFFFCCFF"/>
      <color rgb="FF66CCFF"/>
      <color rgb="FF66FF99"/>
      <color rgb="FFFFFF66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329951</xdr:colOff>
      <xdr:row>9</xdr:row>
      <xdr:rowOff>6225</xdr:rowOff>
    </xdr:to>
    <xdr:cxnSp macro="">
      <xdr:nvCxnSpPr>
        <xdr:cNvPr id="5" name="直線接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392206" y="622549"/>
          <a:ext cx="329951" cy="13135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0</xdr:rowOff>
    </xdr:from>
    <xdr:to>
      <xdr:col>6</xdr:col>
      <xdr:colOff>1868</xdr:colOff>
      <xdr:row>15</xdr:row>
      <xdr:rowOff>0</xdr:rowOff>
    </xdr:to>
    <xdr:cxnSp macro="">
      <xdr:nvCxnSpPr>
        <xdr:cNvPr id="38" name="直線接點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H="1">
          <a:off x="1839632" y="2119779"/>
          <a:ext cx="366060" cy="12298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1869</xdr:colOff>
      <xdr:row>9</xdr:row>
      <xdr:rowOff>0</xdr:rowOff>
    </xdr:to>
    <xdr:cxnSp macro="">
      <xdr:nvCxnSpPr>
        <xdr:cNvPr id="40" name="直線接點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H="1">
          <a:off x="2203824" y="812426"/>
          <a:ext cx="366060" cy="12298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1869</xdr:colOff>
      <xdr:row>15</xdr:row>
      <xdr:rowOff>0</xdr:rowOff>
    </xdr:to>
    <xdr:cxnSp macro="">
      <xdr:nvCxnSpPr>
        <xdr:cNvPr id="42" name="直線接點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H="1">
          <a:off x="2203824" y="2119779"/>
          <a:ext cx="366060" cy="12298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1244</xdr:colOff>
      <xdr:row>9</xdr:row>
      <xdr:rowOff>6225</xdr:rowOff>
    </xdr:to>
    <xdr:cxnSp macro="">
      <xdr:nvCxnSpPr>
        <xdr:cNvPr id="44" name="直線接點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1839632" y="868456"/>
          <a:ext cx="365436" cy="103343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view="pageBreakPreview" topLeftCell="A16" zoomScaleNormal="102" zoomScaleSheetLayoutView="100" workbookViewId="0">
      <selection activeCell="O39" sqref="O39"/>
    </sheetView>
  </sheetViews>
  <sheetFormatPr defaultColWidth="20.125" defaultRowHeight="16.5" x14ac:dyDescent="0.25"/>
  <cols>
    <col min="1" max="1" width="5" style="2" customWidth="1"/>
    <col min="2" max="5" width="3.875" style="4" customWidth="1"/>
    <col min="6" max="6" width="4.25" style="12" customWidth="1"/>
    <col min="7" max="7" width="4.125" style="12" customWidth="1"/>
    <col min="8" max="8" width="4.75" style="12" customWidth="1"/>
    <col min="9" max="9" width="4.25" style="12" customWidth="1"/>
    <col min="10" max="10" width="5.5" style="20" customWidth="1"/>
    <col min="11" max="12" width="6" style="7" customWidth="1"/>
    <col min="13" max="13" width="5.25" style="10" customWidth="1"/>
    <col min="14" max="14" width="5.25" style="28" customWidth="1"/>
    <col min="15" max="15" width="5.25" style="25" customWidth="1"/>
    <col min="16" max="16" width="5.625" style="38" customWidth="1"/>
    <col min="17" max="17" width="5.5" style="20" customWidth="1"/>
  </cols>
  <sheetData>
    <row r="1" spans="1:17" ht="21.75" customHeight="1" x14ac:dyDescent="0.25">
      <c r="A1" s="52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33.6" customHeight="1" x14ac:dyDescent="0.25">
      <c r="A2" s="33" t="s">
        <v>24</v>
      </c>
      <c r="B2" s="46" t="s">
        <v>1</v>
      </c>
      <c r="C2" s="47"/>
      <c r="D2" s="47"/>
      <c r="E2" s="47"/>
      <c r="F2" s="48" t="s">
        <v>12</v>
      </c>
      <c r="G2" s="49"/>
      <c r="H2" s="49"/>
      <c r="I2" s="49"/>
      <c r="J2" s="17" t="s">
        <v>11</v>
      </c>
      <c r="K2" s="50" t="s">
        <v>21</v>
      </c>
      <c r="L2" s="51"/>
      <c r="M2" s="16" t="s">
        <v>17</v>
      </c>
      <c r="N2" s="32" t="s">
        <v>19</v>
      </c>
      <c r="O2" s="34" t="s">
        <v>18</v>
      </c>
      <c r="P2" s="35" t="s">
        <v>5</v>
      </c>
      <c r="Q2" s="30" t="s">
        <v>6</v>
      </c>
    </row>
    <row r="3" spans="1:17" ht="23.25" customHeight="1" x14ac:dyDescent="0.25">
      <c r="A3" s="13"/>
      <c r="B3" s="21" t="s">
        <v>2</v>
      </c>
      <c r="C3" s="21" t="s">
        <v>3</v>
      </c>
      <c r="D3" s="21" t="s">
        <v>4</v>
      </c>
      <c r="E3" s="21" t="s">
        <v>0</v>
      </c>
      <c r="F3" s="22" t="s">
        <v>13</v>
      </c>
      <c r="G3" s="23" t="s">
        <v>14</v>
      </c>
      <c r="H3" s="23" t="s">
        <v>16</v>
      </c>
      <c r="I3" s="22" t="s">
        <v>15</v>
      </c>
      <c r="J3" s="18" t="s">
        <v>10</v>
      </c>
      <c r="K3" s="15" t="s">
        <v>20</v>
      </c>
      <c r="L3" s="15" t="s">
        <v>22</v>
      </c>
      <c r="M3" s="8" t="s">
        <v>23</v>
      </c>
      <c r="N3" s="26" t="s">
        <v>9</v>
      </c>
      <c r="O3" s="29" t="s">
        <v>9</v>
      </c>
      <c r="P3" s="36" t="s">
        <v>7</v>
      </c>
      <c r="Q3" s="31" t="s">
        <v>8</v>
      </c>
    </row>
    <row r="4" spans="1:17" x14ac:dyDescent="0.25">
      <c r="A4" s="14">
        <v>101</v>
      </c>
      <c r="B4" s="3"/>
      <c r="C4" s="3">
        <v>1.5</v>
      </c>
      <c r="D4" s="3">
        <v>2</v>
      </c>
      <c r="E4" s="3">
        <v>2</v>
      </c>
      <c r="F4" s="11"/>
      <c r="G4" s="11"/>
      <c r="H4" s="11">
        <v>0</v>
      </c>
      <c r="I4" s="11">
        <f>0.2*0</f>
        <v>0</v>
      </c>
      <c r="J4" s="19">
        <v>2</v>
      </c>
      <c r="K4" s="5">
        <v>2.1</v>
      </c>
      <c r="L4" s="5">
        <v>1.8</v>
      </c>
      <c r="M4" s="9">
        <v>0</v>
      </c>
      <c r="N4" s="27">
        <f>0.1*1</f>
        <v>0.1</v>
      </c>
      <c r="O4" s="24">
        <v>2.5</v>
      </c>
      <c r="P4" s="37">
        <f t="shared" ref="P4:P9" si="0">SUM(B4:O4)</f>
        <v>14</v>
      </c>
      <c r="Q4" s="39">
        <v>1</v>
      </c>
    </row>
    <row r="5" spans="1:17" x14ac:dyDescent="0.25">
      <c r="A5" s="14">
        <v>102</v>
      </c>
      <c r="B5" s="3"/>
      <c r="C5" s="3">
        <v>0.4</v>
      </c>
      <c r="D5" s="3">
        <v>0.4</v>
      </c>
      <c r="E5" s="3">
        <v>0.4</v>
      </c>
      <c r="F5" s="11"/>
      <c r="G5" s="11"/>
      <c r="H5" s="11">
        <v>0</v>
      </c>
      <c r="I5" s="11">
        <f t="shared" ref="I5:I9" si="1">0.2*0</f>
        <v>0</v>
      </c>
      <c r="J5" s="19">
        <v>1</v>
      </c>
      <c r="K5" s="5">
        <v>2.5</v>
      </c>
      <c r="L5" s="5">
        <v>2.5</v>
      </c>
      <c r="M5" s="9">
        <v>2</v>
      </c>
      <c r="N5" s="27">
        <f>0.1*0</f>
        <v>0</v>
      </c>
      <c r="O5" s="24">
        <v>2.5</v>
      </c>
      <c r="P5" s="37">
        <f t="shared" si="0"/>
        <v>11.7</v>
      </c>
      <c r="Q5" s="39"/>
    </row>
    <row r="6" spans="1:17" x14ac:dyDescent="0.25">
      <c r="A6" s="14">
        <v>103</v>
      </c>
      <c r="B6" s="3"/>
      <c r="C6" s="3">
        <v>2</v>
      </c>
      <c r="D6" s="3">
        <v>0.3</v>
      </c>
      <c r="E6" s="3">
        <v>1</v>
      </c>
      <c r="F6" s="11"/>
      <c r="G6" s="11"/>
      <c r="H6" s="11">
        <v>0</v>
      </c>
      <c r="I6" s="11">
        <f t="shared" si="1"/>
        <v>0</v>
      </c>
      <c r="J6" s="19">
        <v>1</v>
      </c>
      <c r="K6" s="5">
        <v>2.4</v>
      </c>
      <c r="L6" s="5">
        <v>1.9</v>
      </c>
      <c r="M6" s="9">
        <v>0</v>
      </c>
      <c r="N6" s="27">
        <f t="shared" ref="N6:N9" si="2">0.1*0</f>
        <v>0</v>
      </c>
      <c r="O6" s="24">
        <v>0</v>
      </c>
      <c r="P6" s="37">
        <f t="shared" si="0"/>
        <v>8.6</v>
      </c>
      <c r="Q6" s="39"/>
    </row>
    <row r="7" spans="1:17" x14ac:dyDescent="0.25">
      <c r="A7" s="14">
        <v>104</v>
      </c>
      <c r="B7" s="3"/>
      <c r="C7" s="3">
        <v>0.5</v>
      </c>
      <c r="D7" s="3">
        <v>1.5</v>
      </c>
      <c r="E7" s="3">
        <v>1.5</v>
      </c>
      <c r="F7" s="11"/>
      <c r="G7" s="11"/>
      <c r="H7" s="11">
        <v>0</v>
      </c>
      <c r="I7" s="11">
        <f t="shared" si="1"/>
        <v>0</v>
      </c>
      <c r="J7" s="19">
        <v>1</v>
      </c>
      <c r="K7" s="5">
        <v>2.1</v>
      </c>
      <c r="L7" s="5">
        <v>2.2999999999999998</v>
      </c>
      <c r="M7" s="9">
        <v>2</v>
      </c>
      <c r="N7" s="27">
        <f t="shared" si="2"/>
        <v>0</v>
      </c>
      <c r="O7" s="24">
        <v>2.2999999999999998</v>
      </c>
      <c r="P7" s="37">
        <f t="shared" si="0"/>
        <v>13.2</v>
      </c>
      <c r="Q7" s="39">
        <v>2</v>
      </c>
    </row>
    <row r="8" spans="1:17" x14ac:dyDescent="0.25">
      <c r="A8" s="14">
        <v>105</v>
      </c>
      <c r="B8" s="3"/>
      <c r="C8" s="3">
        <v>1</v>
      </c>
      <c r="D8" s="3">
        <v>0.5</v>
      </c>
      <c r="E8" s="3">
        <v>0.3</v>
      </c>
      <c r="F8" s="11"/>
      <c r="G8" s="11"/>
      <c r="H8" s="11">
        <v>0</v>
      </c>
      <c r="I8" s="11">
        <f t="shared" si="1"/>
        <v>0</v>
      </c>
      <c r="J8" s="19">
        <v>2</v>
      </c>
      <c r="K8" s="5">
        <v>2.2999999999999998</v>
      </c>
      <c r="L8" s="5">
        <v>2.2999999999999998</v>
      </c>
      <c r="M8" s="9">
        <v>2</v>
      </c>
      <c r="N8" s="27">
        <f t="shared" si="2"/>
        <v>0</v>
      </c>
      <c r="O8" s="24">
        <v>2</v>
      </c>
      <c r="P8" s="37">
        <f t="shared" si="0"/>
        <v>12.399999999999999</v>
      </c>
      <c r="Q8" s="39">
        <v>3</v>
      </c>
    </row>
    <row r="9" spans="1:17" x14ac:dyDescent="0.25">
      <c r="A9" s="14">
        <v>106</v>
      </c>
      <c r="B9" s="3"/>
      <c r="C9" s="3">
        <v>0.3</v>
      </c>
      <c r="D9" s="3">
        <v>1</v>
      </c>
      <c r="E9" s="3">
        <v>0.5</v>
      </c>
      <c r="F9" s="11"/>
      <c r="G9" s="11"/>
      <c r="H9" s="11">
        <v>0</v>
      </c>
      <c r="I9" s="11">
        <f t="shared" si="1"/>
        <v>0</v>
      </c>
      <c r="J9" s="19">
        <v>1</v>
      </c>
      <c r="K9" s="5">
        <v>0</v>
      </c>
      <c r="L9" s="5">
        <v>0</v>
      </c>
      <c r="M9" s="9">
        <v>0</v>
      </c>
      <c r="N9" s="27">
        <f t="shared" si="2"/>
        <v>0</v>
      </c>
      <c r="O9" s="24">
        <v>2.2000000000000002</v>
      </c>
      <c r="P9" s="37">
        <f t="shared" si="0"/>
        <v>5</v>
      </c>
      <c r="Q9" s="39"/>
    </row>
    <row r="10" spans="1:17" ht="6" customHeight="1" x14ac:dyDescent="0.25">
      <c r="A10" s="41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5"/>
    </row>
    <row r="11" spans="1:17" x14ac:dyDescent="0.25">
      <c r="A11" s="14">
        <v>201</v>
      </c>
      <c r="B11" s="3">
        <v>2</v>
      </c>
      <c r="C11" s="3">
        <v>2</v>
      </c>
      <c r="D11" s="3">
        <v>2</v>
      </c>
      <c r="E11" s="3">
        <v>1.5</v>
      </c>
      <c r="F11" s="11"/>
      <c r="G11" s="11"/>
      <c r="H11" s="11">
        <v>0</v>
      </c>
      <c r="I11" s="11">
        <f>0.2*3</f>
        <v>0.60000000000000009</v>
      </c>
      <c r="J11" s="19">
        <v>2</v>
      </c>
      <c r="K11" s="6">
        <v>2.2999999999999998</v>
      </c>
      <c r="L11" s="6">
        <v>0</v>
      </c>
      <c r="M11" s="9">
        <v>2</v>
      </c>
      <c r="N11" s="27">
        <f>0.1*10+0.2*2</f>
        <v>1.4</v>
      </c>
      <c r="O11" s="24">
        <v>2.2000000000000002</v>
      </c>
      <c r="P11" s="37">
        <f>SUM(B11:O11)</f>
        <v>18</v>
      </c>
      <c r="Q11" s="39">
        <v>2</v>
      </c>
    </row>
    <row r="12" spans="1:17" x14ac:dyDescent="0.25">
      <c r="A12" s="14">
        <v>202</v>
      </c>
      <c r="B12" s="3">
        <v>0.5</v>
      </c>
      <c r="C12" s="3">
        <v>0.5</v>
      </c>
      <c r="D12" s="3">
        <v>0.5</v>
      </c>
      <c r="E12" s="3">
        <v>1</v>
      </c>
      <c r="F12" s="11"/>
      <c r="G12" s="11"/>
      <c r="H12" s="11">
        <v>0</v>
      </c>
      <c r="I12" s="11">
        <f>0.2*1</f>
        <v>0.2</v>
      </c>
      <c r="J12" s="19">
        <v>2</v>
      </c>
      <c r="K12" s="6">
        <v>0</v>
      </c>
      <c r="L12" s="6">
        <v>0</v>
      </c>
      <c r="M12" s="9">
        <v>2</v>
      </c>
      <c r="N12" s="27">
        <f>0.1*0</f>
        <v>0</v>
      </c>
      <c r="O12" s="24">
        <v>0</v>
      </c>
      <c r="P12" s="37">
        <f>SUM(B12:O12)</f>
        <v>6.7</v>
      </c>
      <c r="Q12" s="39">
        <v>3</v>
      </c>
    </row>
    <row r="13" spans="1:17" x14ac:dyDescent="0.25">
      <c r="A13" s="14">
        <v>203</v>
      </c>
      <c r="B13" s="3">
        <v>0.4</v>
      </c>
      <c r="C13" s="3">
        <v>0.4</v>
      </c>
      <c r="D13" s="3">
        <v>0.4</v>
      </c>
      <c r="E13" s="3">
        <v>0.5</v>
      </c>
      <c r="F13" s="11"/>
      <c r="G13" s="11"/>
      <c r="H13" s="11">
        <v>0</v>
      </c>
      <c r="I13" s="11">
        <f>0.2*1</f>
        <v>0.2</v>
      </c>
      <c r="J13" s="19">
        <v>1</v>
      </c>
      <c r="K13" s="6">
        <v>0</v>
      </c>
      <c r="L13" s="6">
        <v>0</v>
      </c>
      <c r="M13" s="9">
        <v>0</v>
      </c>
      <c r="N13" s="27">
        <f t="shared" ref="N13:N15" si="3">0.1*0</f>
        <v>0</v>
      </c>
      <c r="O13" s="24">
        <v>0.4</v>
      </c>
      <c r="P13" s="37">
        <f>SUM(B13:O13)</f>
        <v>3.3000000000000003</v>
      </c>
      <c r="Q13" s="39"/>
    </row>
    <row r="14" spans="1:17" x14ac:dyDescent="0.25">
      <c r="A14" s="14">
        <v>204</v>
      </c>
      <c r="B14" s="3">
        <v>1</v>
      </c>
      <c r="C14" s="3">
        <v>1.5</v>
      </c>
      <c r="D14" s="3">
        <v>1.5</v>
      </c>
      <c r="E14" s="3">
        <v>2</v>
      </c>
      <c r="F14" s="11"/>
      <c r="G14" s="11"/>
      <c r="H14" s="11">
        <v>0</v>
      </c>
      <c r="I14" s="11">
        <f>0.2*3</f>
        <v>0.60000000000000009</v>
      </c>
      <c r="J14" s="19">
        <v>1</v>
      </c>
      <c r="K14" s="6">
        <v>2.8</v>
      </c>
      <c r="L14" s="6">
        <v>2.6</v>
      </c>
      <c r="M14" s="9">
        <v>2</v>
      </c>
      <c r="N14" s="27">
        <f>0.1*2+0.3*3</f>
        <v>1.0999999999999999</v>
      </c>
      <c r="O14" s="24">
        <v>2.6</v>
      </c>
      <c r="P14" s="37">
        <f>SUM(B14:O14)</f>
        <v>18.7</v>
      </c>
      <c r="Q14" s="39">
        <v>1</v>
      </c>
    </row>
    <row r="15" spans="1:17" x14ac:dyDescent="0.25">
      <c r="A15" s="14">
        <v>205</v>
      </c>
      <c r="B15" s="3">
        <v>1.5</v>
      </c>
      <c r="C15" s="3">
        <v>1</v>
      </c>
      <c r="D15" s="3">
        <v>1</v>
      </c>
      <c r="E15" s="3">
        <v>0.4</v>
      </c>
      <c r="F15" s="11"/>
      <c r="G15" s="11"/>
      <c r="H15" s="11">
        <v>0</v>
      </c>
      <c r="I15" s="11">
        <f t="shared" ref="I15" si="4">0.2*0</f>
        <v>0</v>
      </c>
      <c r="J15" s="19">
        <v>1</v>
      </c>
      <c r="K15" s="6">
        <v>0</v>
      </c>
      <c r="L15" s="6">
        <v>0</v>
      </c>
      <c r="M15" s="9">
        <v>0</v>
      </c>
      <c r="N15" s="27">
        <f t="shared" si="3"/>
        <v>0</v>
      </c>
      <c r="O15" s="24">
        <v>0</v>
      </c>
      <c r="P15" s="37">
        <f>SUM(B15:O15)</f>
        <v>4.9000000000000004</v>
      </c>
      <c r="Q15" s="39"/>
    </row>
    <row r="16" spans="1:17" ht="6" customHeight="1" x14ac:dyDescent="0.25">
      <c r="A16" s="41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</row>
    <row r="17" spans="1:18" x14ac:dyDescent="0.25">
      <c r="A17" s="14">
        <v>301</v>
      </c>
      <c r="B17" s="3">
        <v>2</v>
      </c>
      <c r="C17" s="3">
        <v>1.5</v>
      </c>
      <c r="D17" s="3">
        <v>0.5</v>
      </c>
      <c r="E17" s="3">
        <v>0.5</v>
      </c>
      <c r="F17" s="11">
        <f>0.5*0</f>
        <v>0</v>
      </c>
      <c r="G17" s="11">
        <f>0.2*0</f>
        <v>0</v>
      </c>
      <c r="H17" s="11">
        <v>0</v>
      </c>
      <c r="I17" s="11">
        <f>0.2*0</f>
        <v>0</v>
      </c>
      <c r="J17" s="19">
        <v>1</v>
      </c>
      <c r="K17" s="6">
        <v>2.2999999999999998</v>
      </c>
      <c r="L17" s="6">
        <v>0</v>
      </c>
      <c r="M17" s="9">
        <v>0</v>
      </c>
      <c r="N17" s="27">
        <f>0.1*0</f>
        <v>0</v>
      </c>
      <c r="O17" s="24">
        <v>0</v>
      </c>
      <c r="P17" s="37">
        <f t="shared" ref="P17:P23" si="5">SUM(B17:O17)</f>
        <v>7.8</v>
      </c>
      <c r="Q17" s="39">
        <v>3</v>
      </c>
    </row>
    <row r="18" spans="1:18" x14ac:dyDescent="0.25">
      <c r="A18" s="14">
        <v>302</v>
      </c>
      <c r="B18" s="3">
        <v>0.2</v>
      </c>
      <c r="C18" s="3">
        <v>0.3</v>
      </c>
      <c r="D18" s="3">
        <v>0.4</v>
      </c>
      <c r="E18" s="3">
        <v>0.2</v>
      </c>
      <c r="F18" s="11">
        <f t="shared" ref="F18:F23" si="6">0.5*0</f>
        <v>0</v>
      </c>
      <c r="G18" s="11">
        <f t="shared" ref="G18:G23" si="7">0.2*0</f>
        <v>0</v>
      </c>
      <c r="H18" s="11">
        <v>0</v>
      </c>
      <c r="I18" s="11">
        <f>0.2*0</f>
        <v>0</v>
      </c>
      <c r="J18" s="19">
        <v>2</v>
      </c>
      <c r="K18" s="6">
        <v>0</v>
      </c>
      <c r="L18" s="6">
        <v>0</v>
      </c>
      <c r="M18" s="9">
        <v>0</v>
      </c>
      <c r="N18" s="27">
        <f t="shared" ref="N18:N23" si="8">0.1*0</f>
        <v>0</v>
      </c>
      <c r="O18" s="24">
        <v>0</v>
      </c>
      <c r="P18" s="37">
        <f t="shared" si="5"/>
        <v>3.1</v>
      </c>
      <c r="Q18" s="39"/>
    </row>
    <row r="19" spans="1:18" x14ac:dyDescent="0.25">
      <c r="A19" s="14">
        <v>303</v>
      </c>
      <c r="B19" s="3">
        <v>0.5</v>
      </c>
      <c r="C19" s="3">
        <v>0.5</v>
      </c>
      <c r="D19" s="3">
        <v>1</v>
      </c>
      <c r="E19" s="3">
        <v>1</v>
      </c>
      <c r="F19" s="11">
        <f t="shared" si="6"/>
        <v>0</v>
      </c>
      <c r="G19" s="11">
        <f t="shared" si="7"/>
        <v>0</v>
      </c>
      <c r="H19" s="11">
        <v>0</v>
      </c>
      <c r="I19" s="11">
        <f>0.2*1</f>
        <v>0.2</v>
      </c>
      <c r="J19" s="19">
        <v>2</v>
      </c>
      <c r="K19" s="6">
        <v>0.7</v>
      </c>
      <c r="L19" s="6">
        <v>0</v>
      </c>
      <c r="M19" s="9">
        <v>0</v>
      </c>
      <c r="N19" s="27">
        <f t="shared" si="8"/>
        <v>0</v>
      </c>
      <c r="O19" s="24">
        <v>0.1</v>
      </c>
      <c r="P19" s="37">
        <f t="shared" si="5"/>
        <v>6</v>
      </c>
      <c r="Q19" s="39"/>
    </row>
    <row r="20" spans="1:18" x14ac:dyDescent="0.25">
      <c r="A20" s="14">
        <v>304</v>
      </c>
      <c r="B20" s="3">
        <v>0.3</v>
      </c>
      <c r="C20" s="3">
        <v>0.4</v>
      </c>
      <c r="D20" s="3">
        <v>2</v>
      </c>
      <c r="E20" s="3">
        <v>2</v>
      </c>
      <c r="F20" s="11">
        <f>0.5*1</f>
        <v>0.5</v>
      </c>
      <c r="G20" s="11">
        <f t="shared" si="7"/>
        <v>0</v>
      </c>
      <c r="H20" s="11">
        <v>0</v>
      </c>
      <c r="I20" s="11">
        <f>0.2*2</f>
        <v>0.4</v>
      </c>
      <c r="J20" s="19">
        <v>2</v>
      </c>
      <c r="K20" s="6">
        <v>2.2999999999999998</v>
      </c>
      <c r="L20" s="6">
        <v>1.6</v>
      </c>
      <c r="M20" s="9">
        <v>0</v>
      </c>
      <c r="N20" s="27">
        <f t="shared" si="8"/>
        <v>0</v>
      </c>
      <c r="O20" s="24">
        <v>0</v>
      </c>
      <c r="P20" s="37">
        <f t="shared" si="5"/>
        <v>11.5</v>
      </c>
      <c r="Q20" s="39">
        <v>1</v>
      </c>
    </row>
    <row r="21" spans="1:18" x14ac:dyDescent="0.25">
      <c r="A21" s="14">
        <v>305</v>
      </c>
      <c r="B21" s="3">
        <v>0.4</v>
      </c>
      <c r="C21" s="3">
        <v>0.2</v>
      </c>
      <c r="D21" s="3">
        <v>0.2</v>
      </c>
      <c r="E21" s="3">
        <v>0.3</v>
      </c>
      <c r="F21" s="11">
        <f>0.5*1</f>
        <v>0.5</v>
      </c>
      <c r="G21" s="11">
        <f t="shared" si="7"/>
        <v>0</v>
      </c>
      <c r="H21" s="11">
        <v>0</v>
      </c>
      <c r="I21" s="11">
        <f>0.2*2</f>
        <v>0.4</v>
      </c>
      <c r="J21" s="19">
        <v>1</v>
      </c>
      <c r="K21" s="6">
        <v>0</v>
      </c>
      <c r="L21" s="6">
        <v>0</v>
      </c>
      <c r="M21" s="9">
        <v>0</v>
      </c>
      <c r="N21" s="27">
        <f t="shared" si="8"/>
        <v>0</v>
      </c>
      <c r="O21" s="24">
        <v>0</v>
      </c>
      <c r="P21" s="37">
        <f t="shared" si="5"/>
        <v>3</v>
      </c>
      <c r="Q21" s="39"/>
    </row>
    <row r="22" spans="1:18" x14ac:dyDescent="0.25">
      <c r="A22" s="14">
        <v>306</v>
      </c>
      <c r="B22" s="3">
        <v>1.5</v>
      </c>
      <c r="C22" s="3">
        <v>2</v>
      </c>
      <c r="D22" s="3">
        <v>1.5</v>
      </c>
      <c r="E22" s="3">
        <v>1.5</v>
      </c>
      <c r="F22" s="11">
        <f t="shared" si="6"/>
        <v>0</v>
      </c>
      <c r="G22" s="11">
        <f t="shared" si="7"/>
        <v>0</v>
      </c>
      <c r="H22" s="11">
        <v>0</v>
      </c>
      <c r="I22" s="11">
        <f>0.2*0</f>
        <v>0</v>
      </c>
      <c r="J22" s="19">
        <v>2</v>
      </c>
      <c r="K22" s="6">
        <v>0.3</v>
      </c>
      <c r="L22" s="6">
        <v>0</v>
      </c>
      <c r="M22" s="9">
        <v>0</v>
      </c>
      <c r="N22" s="27">
        <f t="shared" si="8"/>
        <v>0</v>
      </c>
      <c r="O22" s="24">
        <v>0.1</v>
      </c>
      <c r="P22" s="37">
        <f t="shared" si="5"/>
        <v>8.9</v>
      </c>
      <c r="Q22" s="39">
        <v>2</v>
      </c>
    </row>
    <row r="23" spans="1:18" x14ac:dyDescent="0.25">
      <c r="A23" s="14">
        <v>307</v>
      </c>
      <c r="B23" s="3">
        <v>1</v>
      </c>
      <c r="C23" s="3">
        <v>1</v>
      </c>
      <c r="D23" s="3">
        <v>0.3</v>
      </c>
      <c r="E23" s="3">
        <v>0.5</v>
      </c>
      <c r="F23" s="11">
        <f t="shared" si="6"/>
        <v>0</v>
      </c>
      <c r="G23" s="11">
        <f t="shared" si="7"/>
        <v>0</v>
      </c>
      <c r="H23" s="11">
        <v>0</v>
      </c>
      <c r="I23" s="11">
        <f t="shared" ref="I23" si="9">0.2*1</f>
        <v>0.2</v>
      </c>
      <c r="J23" s="19">
        <v>3</v>
      </c>
      <c r="K23" s="6">
        <v>0.1</v>
      </c>
      <c r="L23" s="6">
        <v>0</v>
      </c>
      <c r="M23" s="9">
        <v>0</v>
      </c>
      <c r="N23" s="27">
        <f t="shared" si="8"/>
        <v>0</v>
      </c>
      <c r="O23" s="24">
        <v>0.4</v>
      </c>
      <c r="P23" s="37">
        <f t="shared" si="5"/>
        <v>6.5</v>
      </c>
      <c r="Q23" s="39"/>
    </row>
    <row r="24" spans="1:18" ht="6" customHeight="1" x14ac:dyDescent="0.25">
      <c r="A24" s="41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/>
    </row>
    <row r="25" spans="1:18" x14ac:dyDescent="0.25">
      <c r="A25" s="14">
        <v>401</v>
      </c>
      <c r="B25" s="3">
        <v>0.4</v>
      </c>
      <c r="C25" s="3">
        <v>1.5</v>
      </c>
      <c r="D25" s="3">
        <v>1.5</v>
      </c>
      <c r="E25" s="3">
        <v>2</v>
      </c>
      <c r="F25" s="11">
        <f>0.5*1+0.5*1</f>
        <v>1</v>
      </c>
      <c r="G25" s="11">
        <f>0.5*2+0.5*1</f>
        <v>1.5</v>
      </c>
      <c r="H25" s="11">
        <v>0</v>
      </c>
      <c r="I25" s="11">
        <f>0.2*5+0.2*2</f>
        <v>1.4</v>
      </c>
      <c r="J25" s="19">
        <v>3</v>
      </c>
      <c r="K25" s="6">
        <v>2.2000000000000002</v>
      </c>
      <c r="L25" s="6">
        <v>1.6</v>
      </c>
      <c r="M25" s="9">
        <v>2</v>
      </c>
      <c r="N25" s="27">
        <f>0.3*2</f>
        <v>0.6</v>
      </c>
      <c r="O25" s="24">
        <v>1.4</v>
      </c>
      <c r="P25" s="37">
        <f t="shared" ref="P25:P30" si="10">SUM(B25:O25)</f>
        <v>20.100000000000001</v>
      </c>
      <c r="Q25" s="39">
        <v>2</v>
      </c>
    </row>
    <row r="26" spans="1:18" x14ac:dyDescent="0.25">
      <c r="A26" s="14">
        <v>402</v>
      </c>
      <c r="B26" s="3">
        <v>1.5</v>
      </c>
      <c r="C26" s="3">
        <v>2</v>
      </c>
      <c r="D26" s="3">
        <v>2</v>
      </c>
      <c r="E26" s="3">
        <v>1.5</v>
      </c>
      <c r="F26" s="11">
        <f>0.5*1</f>
        <v>0.5</v>
      </c>
      <c r="G26" s="11">
        <f>0.2*4</f>
        <v>0.8</v>
      </c>
      <c r="H26" s="11">
        <v>0</v>
      </c>
      <c r="I26" s="11">
        <f>0.2*9+0.2*1</f>
        <v>2</v>
      </c>
      <c r="J26" s="19">
        <v>3</v>
      </c>
      <c r="K26" s="6">
        <v>2.5</v>
      </c>
      <c r="L26" s="6">
        <v>2.5</v>
      </c>
      <c r="M26" s="9">
        <v>2</v>
      </c>
      <c r="N26" s="27">
        <f>0.1*12+0.2*1</f>
        <v>1.4000000000000001</v>
      </c>
      <c r="O26" s="24">
        <v>2.2000000000000002</v>
      </c>
      <c r="P26" s="37">
        <f t="shared" si="10"/>
        <v>23.9</v>
      </c>
      <c r="Q26" s="39">
        <v>1</v>
      </c>
    </row>
    <row r="27" spans="1:18" x14ac:dyDescent="0.25">
      <c r="A27" s="14">
        <v>403</v>
      </c>
      <c r="B27" s="3">
        <v>2</v>
      </c>
      <c r="C27" s="3">
        <v>0.5</v>
      </c>
      <c r="D27" s="3">
        <v>0.3</v>
      </c>
      <c r="E27" s="3">
        <v>0.5</v>
      </c>
      <c r="F27" s="11">
        <f>0.5*1</f>
        <v>0.5</v>
      </c>
      <c r="G27" s="11">
        <f>0.5*2+0.2*1+0.5*1</f>
        <v>1.7</v>
      </c>
      <c r="H27" s="11">
        <v>0</v>
      </c>
      <c r="I27" s="11">
        <f>0.2*4+0.2*6</f>
        <v>2</v>
      </c>
      <c r="J27" s="19">
        <v>3</v>
      </c>
      <c r="K27" s="6">
        <v>2.5</v>
      </c>
      <c r="L27" s="6">
        <v>2.5</v>
      </c>
      <c r="M27" s="9">
        <v>2</v>
      </c>
      <c r="N27" s="27">
        <f>0.1*1+0.2*1</f>
        <v>0.30000000000000004</v>
      </c>
      <c r="O27" s="24">
        <v>2.2000000000000002</v>
      </c>
      <c r="P27" s="37">
        <f t="shared" si="10"/>
        <v>20</v>
      </c>
      <c r="Q27" s="39">
        <v>3</v>
      </c>
    </row>
    <row r="28" spans="1:18" x14ac:dyDescent="0.25">
      <c r="A28" s="14">
        <v>404</v>
      </c>
      <c r="B28" s="3">
        <v>0.5</v>
      </c>
      <c r="C28" s="3">
        <v>0.3</v>
      </c>
      <c r="D28" s="3">
        <v>0.5</v>
      </c>
      <c r="E28" s="3">
        <v>0.4</v>
      </c>
      <c r="F28" s="11">
        <f t="shared" ref="F28:F30" si="11">0.5*0</f>
        <v>0</v>
      </c>
      <c r="G28" s="11">
        <f>0.2*0</f>
        <v>0</v>
      </c>
      <c r="H28" s="11">
        <v>0</v>
      </c>
      <c r="I28" s="11">
        <f>0.2*0</f>
        <v>0</v>
      </c>
      <c r="J28" s="19">
        <v>2</v>
      </c>
      <c r="K28" s="6">
        <v>0</v>
      </c>
      <c r="L28" s="6">
        <v>0</v>
      </c>
      <c r="M28" s="9">
        <v>0</v>
      </c>
      <c r="N28" s="27">
        <f>0.1*0</f>
        <v>0</v>
      </c>
      <c r="O28" s="24">
        <v>0.6</v>
      </c>
      <c r="P28" s="37">
        <f t="shared" si="10"/>
        <v>4.3</v>
      </c>
      <c r="Q28" s="39"/>
    </row>
    <row r="29" spans="1:18" x14ac:dyDescent="0.25">
      <c r="A29" s="14">
        <v>405</v>
      </c>
      <c r="B29" s="3">
        <v>1</v>
      </c>
      <c r="C29" s="3">
        <v>1</v>
      </c>
      <c r="D29" s="3">
        <v>0.4</v>
      </c>
      <c r="E29" s="3">
        <v>0.3</v>
      </c>
      <c r="F29" s="11">
        <f t="shared" si="11"/>
        <v>0</v>
      </c>
      <c r="G29" s="11">
        <f t="shared" ref="G29:G30" si="12">0.2*0</f>
        <v>0</v>
      </c>
      <c r="H29" s="11">
        <v>0</v>
      </c>
      <c r="I29" s="11">
        <f>0.2*0</f>
        <v>0</v>
      </c>
      <c r="J29" s="19">
        <v>1</v>
      </c>
      <c r="K29" s="6">
        <v>0.1</v>
      </c>
      <c r="L29" s="6">
        <v>0</v>
      </c>
      <c r="M29" s="9">
        <v>0</v>
      </c>
      <c r="N29" s="27">
        <f t="shared" ref="N29:N30" si="13">0.1*0</f>
        <v>0</v>
      </c>
      <c r="O29" s="24">
        <v>2.2000000000000002</v>
      </c>
      <c r="P29" s="37">
        <f t="shared" si="10"/>
        <v>6</v>
      </c>
      <c r="Q29" s="39"/>
    </row>
    <row r="30" spans="1:18" x14ac:dyDescent="0.25">
      <c r="A30" s="14">
        <v>406</v>
      </c>
      <c r="B30" s="3">
        <v>0.3</v>
      </c>
      <c r="C30" s="3">
        <v>0.4</v>
      </c>
      <c r="D30" s="3">
        <v>1</v>
      </c>
      <c r="E30" s="3">
        <v>1</v>
      </c>
      <c r="F30" s="11">
        <f t="shared" si="11"/>
        <v>0</v>
      </c>
      <c r="G30" s="11">
        <f t="shared" si="12"/>
        <v>0</v>
      </c>
      <c r="H30" s="11">
        <v>0</v>
      </c>
      <c r="I30" s="11">
        <f>0.2</f>
        <v>0.2</v>
      </c>
      <c r="J30" s="19">
        <v>1</v>
      </c>
      <c r="K30" s="6">
        <v>0</v>
      </c>
      <c r="L30" s="6">
        <v>0</v>
      </c>
      <c r="M30" s="9">
        <v>0</v>
      </c>
      <c r="N30" s="27">
        <f t="shared" si="13"/>
        <v>0</v>
      </c>
      <c r="O30" s="24">
        <v>2.1</v>
      </c>
      <c r="P30" s="37">
        <f t="shared" si="10"/>
        <v>6</v>
      </c>
      <c r="Q30" s="39"/>
    </row>
    <row r="31" spans="1:18" ht="6" customHeight="1" x14ac:dyDescent="0.25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3"/>
    </row>
    <row r="32" spans="1:18" x14ac:dyDescent="0.25">
      <c r="A32" s="14">
        <v>501</v>
      </c>
      <c r="B32" s="3">
        <v>0.5</v>
      </c>
      <c r="C32" s="3">
        <v>0.3</v>
      </c>
      <c r="D32" s="3">
        <v>0.3</v>
      </c>
      <c r="E32" s="3">
        <v>0.3</v>
      </c>
      <c r="F32" s="11">
        <f>0.5*2</f>
        <v>1</v>
      </c>
      <c r="G32" s="11">
        <f>0.2*1</f>
        <v>0.2</v>
      </c>
      <c r="H32" s="11">
        <v>0</v>
      </c>
      <c r="I32" s="11">
        <f>0.2*0</f>
        <v>0</v>
      </c>
      <c r="J32" s="19">
        <v>3</v>
      </c>
      <c r="K32" s="6">
        <v>0</v>
      </c>
      <c r="L32" s="6">
        <v>0</v>
      </c>
      <c r="M32" s="9">
        <v>0</v>
      </c>
      <c r="N32" s="27">
        <f>0.1*0</f>
        <v>0</v>
      </c>
      <c r="O32" s="24">
        <v>0</v>
      </c>
      <c r="P32" s="37">
        <f t="shared" ref="P32:P37" si="14">SUM(B32:O32)</f>
        <v>5.6000000000000005</v>
      </c>
      <c r="Q32" s="39"/>
      <c r="R32" s="1"/>
    </row>
    <row r="33" spans="1:17" x14ac:dyDescent="0.25">
      <c r="A33" s="14">
        <v>502</v>
      </c>
      <c r="B33" s="3">
        <v>0.3</v>
      </c>
      <c r="C33" s="3">
        <v>1</v>
      </c>
      <c r="D33" s="3">
        <v>1.5</v>
      </c>
      <c r="E33" s="3">
        <v>1.5</v>
      </c>
      <c r="F33" s="11">
        <f>0.5*1</f>
        <v>0.5</v>
      </c>
      <c r="G33" s="11">
        <f t="shared" ref="G33" si="15">0.5*0</f>
        <v>0</v>
      </c>
      <c r="H33" s="11">
        <v>0</v>
      </c>
      <c r="I33" s="11">
        <f>0.2*0</f>
        <v>0</v>
      </c>
      <c r="J33" s="19">
        <v>2</v>
      </c>
      <c r="K33" s="6">
        <v>0</v>
      </c>
      <c r="L33" s="6">
        <v>0</v>
      </c>
      <c r="M33" s="9">
        <v>2</v>
      </c>
      <c r="N33" s="27">
        <f t="shared" ref="N33:N37" si="16">0.1*0</f>
        <v>0</v>
      </c>
      <c r="O33" s="24">
        <v>0</v>
      </c>
      <c r="P33" s="37">
        <f t="shared" si="14"/>
        <v>8.8000000000000007</v>
      </c>
      <c r="Q33" s="39">
        <v>2</v>
      </c>
    </row>
    <row r="34" spans="1:17" x14ac:dyDescent="0.25">
      <c r="A34" s="14">
        <v>503</v>
      </c>
      <c r="B34" s="3">
        <v>2</v>
      </c>
      <c r="C34" s="3">
        <v>2</v>
      </c>
      <c r="D34" s="3">
        <v>2</v>
      </c>
      <c r="E34" s="3">
        <v>2</v>
      </c>
      <c r="F34" s="11">
        <f>0.5*3+0.5*2</f>
        <v>2.5</v>
      </c>
      <c r="G34" s="11">
        <f>0.5*1+0.5*1</f>
        <v>1</v>
      </c>
      <c r="H34" s="11">
        <v>0</v>
      </c>
      <c r="I34" s="11">
        <f>0.2*2</f>
        <v>0.4</v>
      </c>
      <c r="J34" s="19">
        <v>1</v>
      </c>
      <c r="K34" s="6">
        <v>0.1</v>
      </c>
      <c r="L34" s="6">
        <v>0</v>
      </c>
      <c r="M34" s="9">
        <v>0</v>
      </c>
      <c r="N34" s="27">
        <f t="shared" si="16"/>
        <v>0</v>
      </c>
      <c r="O34" s="24">
        <v>0</v>
      </c>
      <c r="P34" s="37">
        <f t="shared" si="14"/>
        <v>13</v>
      </c>
      <c r="Q34" s="39">
        <v>1</v>
      </c>
    </row>
    <row r="35" spans="1:17" x14ac:dyDescent="0.25">
      <c r="A35" s="14">
        <v>504</v>
      </c>
      <c r="B35" s="3">
        <v>0.5</v>
      </c>
      <c r="C35" s="3">
        <v>1.5</v>
      </c>
      <c r="D35" s="3">
        <v>1</v>
      </c>
      <c r="E35" s="3">
        <v>0.5</v>
      </c>
      <c r="F35" s="11">
        <f t="shared" ref="F35:F36" si="17">0.5*0</f>
        <v>0</v>
      </c>
      <c r="G35" s="11">
        <f>0.2*0</f>
        <v>0</v>
      </c>
      <c r="H35" s="11">
        <v>0</v>
      </c>
      <c r="I35" s="11">
        <f t="shared" ref="I35:I36" si="18">0.2*0</f>
        <v>0</v>
      </c>
      <c r="J35" s="19">
        <v>1</v>
      </c>
      <c r="K35" s="6">
        <v>0</v>
      </c>
      <c r="L35" s="6">
        <v>0</v>
      </c>
      <c r="M35" s="9">
        <v>0</v>
      </c>
      <c r="N35" s="27">
        <f t="shared" si="16"/>
        <v>0</v>
      </c>
      <c r="O35" s="24">
        <v>0</v>
      </c>
      <c r="P35" s="37">
        <f t="shared" si="14"/>
        <v>4.5</v>
      </c>
      <c r="Q35" s="39"/>
    </row>
    <row r="36" spans="1:17" x14ac:dyDescent="0.25">
      <c r="A36" s="14">
        <v>505</v>
      </c>
      <c r="B36" s="3">
        <v>1.5</v>
      </c>
      <c r="C36" s="3">
        <v>0.4</v>
      </c>
      <c r="D36" s="3">
        <v>0.5</v>
      </c>
      <c r="E36" s="3">
        <v>0.4</v>
      </c>
      <c r="F36" s="11">
        <f t="shared" si="17"/>
        <v>0</v>
      </c>
      <c r="G36" s="11">
        <f t="shared" ref="G36:G37" si="19">0.2*0</f>
        <v>0</v>
      </c>
      <c r="H36" s="11">
        <v>0</v>
      </c>
      <c r="I36" s="11">
        <f t="shared" si="18"/>
        <v>0</v>
      </c>
      <c r="J36" s="19">
        <v>1</v>
      </c>
      <c r="K36" s="6">
        <v>0.1</v>
      </c>
      <c r="L36" s="6">
        <v>0.4</v>
      </c>
      <c r="M36" s="9">
        <v>0</v>
      </c>
      <c r="N36" s="27">
        <f t="shared" si="16"/>
        <v>0</v>
      </c>
      <c r="O36" s="24">
        <v>0</v>
      </c>
      <c r="P36" s="37">
        <f t="shared" si="14"/>
        <v>4.3</v>
      </c>
      <c r="Q36" s="39"/>
    </row>
    <row r="37" spans="1:17" x14ac:dyDescent="0.25">
      <c r="A37" s="14">
        <v>506</v>
      </c>
      <c r="B37" s="3">
        <v>1</v>
      </c>
      <c r="C37" s="3">
        <v>0.5</v>
      </c>
      <c r="D37" s="3">
        <v>0.4</v>
      </c>
      <c r="E37" s="3">
        <v>1</v>
      </c>
      <c r="F37" s="11">
        <f>0.5*1+0.5*1</f>
        <v>1</v>
      </c>
      <c r="G37" s="11">
        <f t="shared" si="19"/>
        <v>0</v>
      </c>
      <c r="H37" s="11">
        <v>0</v>
      </c>
      <c r="I37" s="11">
        <f>0.2*0</f>
        <v>0</v>
      </c>
      <c r="J37" s="19">
        <v>3</v>
      </c>
      <c r="K37" s="6">
        <v>0</v>
      </c>
      <c r="L37" s="6">
        <v>0</v>
      </c>
      <c r="M37" s="9">
        <v>0</v>
      </c>
      <c r="N37" s="27">
        <f t="shared" si="16"/>
        <v>0</v>
      </c>
      <c r="O37" s="24">
        <v>0</v>
      </c>
      <c r="P37" s="37">
        <f t="shared" si="14"/>
        <v>6.9</v>
      </c>
      <c r="Q37" s="39">
        <v>3</v>
      </c>
    </row>
    <row r="38" spans="1:17" ht="6" customHeight="1" x14ac:dyDescent="0.25">
      <c r="A38" s="41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5"/>
    </row>
    <row r="39" spans="1:17" x14ac:dyDescent="0.25">
      <c r="A39" s="14">
        <v>601</v>
      </c>
      <c r="B39" s="3">
        <v>0.4</v>
      </c>
      <c r="C39" s="3">
        <v>0.2</v>
      </c>
      <c r="D39" s="3">
        <v>0.3</v>
      </c>
      <c r="E39" s="3">
        <v>0.2</v>
      </c>
      <c r="F39" s="11">
        <f>0.5*1</f>
        <v>0.5</v>
      </c>
      <c r="G39" s="11">
        <f>0.2*4</f>
        <v>0.8</v>
      </c>
      <c r="H39" s="11">
        <f>0.5*1</f>
        <v>0.5</v>
      </c>
      <c r="I39" s="11">
        <f>0.2*0</f>
        <v>0</v>
      </c>
      <c r="J39" s="19">
        <v>1</v>
      </c>
      <c r="K39" s="6">
        <v>2.1</v>
      </c>
      <c r="L39" s="6">
        <v>0</v>
      </c>
      <c r="M39" s="9">
        <v>2</v>
      </c>
      <c r="N39" s="27">
        <f>0.1*0</f>
        <v>0</v>
      </c>
      <c r="O39" s="24">
        <v>0.7</v>
      </c>
      <c r="P39" s="37">
        <f>SUM(B39:O39)</f>
        <v>8.6999999999999993</v>
      </c>
      <c r="Q39" s="39"/>
    </row>
    <row r="40" spans="1:17" x14ac:dyDescent="0.25">
      <c r="A40" s="14">
        <v>602</v>
      </c>
      <c r="B40" s="3">
        <v>1</v>
      </c>
      <c r="C40" s="3">
        <v>2</v>
      </c>
      <c r="D40" s="3">
        <v>2</v>
      </c>
      <c r="E40" s="3">
        <v>2</v>
      </c>
      <c r="F40" s="11">
        <f t="shared" ref="F40:F44" si="20">0.5*0</f>
        <v>0</v>
      </c>
      <c r="G40" s="11">
        <f>0.2*12</f>
        <v>2.4000000000000004</v>
      </c>
      <c r="H40" s="11">
        <v>0</v>
      </c>
      <c r="I40" s="11">
        <f t="shared" ref="I40:I44" si="21">0.2*0</f>
        <v>0</v>
      </c>
      <c r="J40" s="19">
        <v>1</v>
      </c>
      <c r="K40" s="6">
        <v>0</v>
      </c>
      <c r="L40" s="6">
        <v>0</v>
      </c>
      <c r="M40" s="9">
        <v>0</v>
      </c>
      <c r="N40" s="27">
        <f t="shared" ref="N40:N45" si="22">0.1*0</f>
        <v>0</v>
      </c>
      <c r="O40" s="24">
        <v>0</v>
      </c>
      <c r="P40" s="37">
        <f t="shared" ref="P40:P45" si="23">SUM(B40:O40)</f>
        <v>10.4</v>
      </c>
      <c r="Q40" s="39">
        <v>3</v>
      </c>
    </row>
    <row r="41" spans="1:17" x14ac:dyDescent="0.25">
      <c r="A41" s="14">
        <v>603</v>
      </c>
      <c r="B41" s="3">
        <v>0.5</v>
      </c>
      <c r="C41" s="3">
        <v>1.5</v>
      </c>
      <c r="D41" s="3">
        <v>0.5</v>
      </c>
      <c r="E41" s="3">
        <v>0.5</v>
      </c>
      <c r="F41" s="11">
        <f>0.5*1+0.5*1</f>
        <v>1</v>
      </c>
      <c r="G41" s="11">
        <f>0.5*1</f>
        <v>0.5</v>
      </c>
      <c r="H41" s="11">
        <v>0</v>
      </c>
      <c r="I41" s="11">
        <f>0.2*1+0.2*1</f>
        <v>0.4</v>
      </c>
      <c r="J41" s="19">
        <v>2</v>
      </c>
      <c r="K41" s="6">
        <v>1.8</v>
      </c>
      <c r="L41" s="6">
        <v>2.4</v>
      </c>
      <c r="M41" s="9">
        <v>0</v>
      </c>
      <c r="N41" s="27">
        <f t="shared" si="22"/>
        <v>0</v>
      </c>
      <c r="O41" s="24">
        <v>0</v>
      </c>
      <c r="P41" s="37">
        <f t="shared" si="23"/>
        <v>11.100000000000001</v>
      </c>
      <c r="Q41" s="39">
        <v>2</v>
      </c>
    </row>
    <row r="42" spans="1:17" x14ac:dyDescent="0.25">
      <c r="A42" s="14">
        <v>604</v>
      </c>
      <c r="B42" s="3">
        <v>1.5</v>
      </c>
      <c r="C42" s="3">
        <v>0.5</v>
      </c>
      <c r="D42" s="3">
        <v>1</v>
      </c>
      <c r="E42" s="3">
        <v>1</v>
      </c>
      <c r="F42" s="11">
        <f t="shared" si="20"/>
        <v>0</v>
      </c>
      <c r="G42" s="11">
        <f t="shared" ref="G42:G43" si="24">0.2*0</f>
        <v>0</v>
      </c>
      <c r="H42" s="11">
        <v>0</v>
      </c>
      <c r="I42" s="11">
        <f>0.2*0</f>
        <v>0</v>
      </c>
      <c r="J42" s="19">
        <v>1</v>
      </c>
      <c r="K42" s="6">
        <v>0.1</v>
      </c>
      <c r="L42" s="6">
        <v>0</v>
      </c>
      <c r="M42" s="9">
        <v>0</v>
      </c>
      <c r="N42" s="27">
        <f t="shared" si="22"/>
        <v>0</v>
      </c>
      <c r="O42" s="24">
        <v>0</v>
      </c>
      <c r="P42" s="37">
        <f t="shared" si="23"/>
        <v>5.0999999999999996</v>
      </c>
      <c r="Q42" s="39"/>
    </row>
    <row r="43" spans="1:17" x14ac:dyDescent="0.25">
      <c r="A43" s="14">
        <v>605</v>
      </c>
      <c r="B43" s="3">
        <v>2</v>
      </c>
      <c r="C43" s="3">
        <v>1</v>
      </c>
      <c r="D43" s="3">
        <v>1.5</v>
      </c>
      <c r="E43" s="3">
        <v>1.5</v>
      </c>
      <c r="F43" s="11">
        <f t="shared" si="20"/>
        <v>0</v>
      </c>
      <c r="G43" s="11">
        <f t="shared" si="24"/>
        <v>0</v>
      </c>
      <c r="H43" s="11">
        <v>0</v>
      </c>
      <c r="I43" s="11">
        <f t="shared" si="21"/>
        <v>0</v>
      </c>
      <c r="J43" s="19">
        <v>1</v>
      </c>
      <c r="K43" s="6">
        <v>0</v>
      </c>
      <c r="L43" s="6">
        <v>0</v>
      </c>
      <c r="M43" s="9">
        <v>0</v>
      </c>
      <c r="N43" s="27">
        <f t="shared" si="22"/>
        <v>0</v>
      </c>
      <c r="O43" s="24">
        <v>0</v>
      </c>
      <c r="P43" s="37">
        <f t="shared" si="23"/>
        <v>7</v>
      </c>
      <c r="Q43" s="39"/>
    </row>
    <row r="44" spans="1:17" x14ac:dyDescent="0.25">
      <c r="A44" s="14">
        <v>606</v>
      </c>
      <c r="B44" s="3">
        <v>0.2</v>
      </c>
      <c r="C44" s="3">
        <v>0.4</v>
      </c>
      <c r="D44" s="3">
        <v>0.4</v>
      </c>
      <c r="E44" s="3">
        <v>0.3</v>
      </c>
      <c r="F44" s="11">
        <f t="shared" si="20"/>
        <v>0</v>
      </c>
      <c r="G44" s="11">
        <f>0.2*2</f>
        <v>0.4</v>
      </c>
      <c r="H44" s="11">
        <v>0</v>
      </c>
      <c r="I44" s="11">
        <f t="shared" si="21"/>
        <v>0</v>
      </c>
      <c r="J44" s="19">
        <v>2</v>
      </c>
      <c r="K44" s="6">
        <v>0</v>
      </c>
      <c r="L44" s="6">
        <v>0</v>
      </c>
      <c r="M44" s="9">
        <v>0</v>
      </c>
      <c r="N44" s="27">
        <f t="shared" si="22"/>
        <v>0</v>
      </c>
      <c r="O44" s="24">
        <v>2.2999999999999998</v>
      </c>
      <c r="P44" s="37">
        <f t="shared" si="23"/>
        <v>6</v>
      </c>
      <c r="Q44" s="39"/>
    </row>
    <row r="45" spans="1:17" x14ac:dyDescent="0.25">
      <c r="A45" s="14">
        <v>607</v>
      </c>
      <c r="B45" s="3">
        <v>0.3</v>
      </c>
      <c r="C45" s="3">
        <v>0.3</v>
      </c>
      <c r="D45" s="3">
        <v>0.2</v>
      </c>
      <c r="E45" s="3">
        <v>0.4</v>
      </c>
      <c r="F45" s="11">
        <f>0.5*2</f>
        <v>1</v>
      </c>
      <c r="G45" s="11">
        <f>0.5*2+0.5*2</f>
        <v>2</v>
      </c>
      <c r="H45" s="11">
        <v>0</v>
      </c>
      <c r="I45" s="11">
        <f>0.2*7</f>
        <v>1.4000000000000001</v>
      </c>
      <c r="J45" s="19">
        <v>3</v>
      </c>
      <c r="K45" s="6">
        <v>2.2999999999999998</v>
      </c>
      <c r="L45" s="6">
        <v>0</v>
      </c>
      <c r="M45" s="9">
        <v>0</v>
      </c>
      <c r="N45" s="27">
        <f t="shared" si="22"/>
        <v>0</v>
      </c>
      <c r="O45" s="24">
        <v>0.6</v>
      </c>
      <c r="P45" s="37">
        <f t="shared" si="23"/>
        <v>11.500000000000002</v>
      </c>
      <c r="Q45" s="39">
        <v>1</v>
      </c>
    </row>
  </sheetData>
  <mergeCells count="9">
    <mergeCell ref="A1:Q1"/>
    <mergeCell ref="A31:Q31"/>
    <mergeCell ref="A38:Q38"/>
    <mergeCell ref="B2:E2"/>
    <mergeCell ref="F2:I2"/>
    <mergeCell ref="A10:Q10"/>
    <mergeCell ref="A16:Q16"/>
    <mergeCell ref="A24:Q24"/>
    <mergeCell ref="K2:L2"/>
  </mergeCells>
  <phoneticPr fontId="1" type="noConversion"/>
  <pageMargins left="0.31496062992125984" right="0" top="0.39370078740157483" bottom="0" header="0.31496062992125984" footer="0.31496062992125984"/>
  <pageSetup paperSize="9" scale="1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總表</vt:lpstr>
      <vt:lpstr>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tachina7137@gmail.com</cp:lastModifiedBy>
  <cp:lastPrinted>2026-01-07T00:33:06Z</cp:lastPrinted>
  <dcterms:created xsi:type="dcterms:W3CDTF">2016-11-01T03:02:42Z</dcterms:created>
  <dcterms:modified xsi:type="dcterms:W3CDTF">2026-01-07T03:08:43Z</dcterms:modified>
</cp:coreProperties>
</file>